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6 ea seadus/Eelarved/"/>
    </mc:Choice>
  </mc:AlternateContent>
  <xr:revisionPtr revIDLastSave="1242" documentId="8_{6BC652DA-87A9-471D-B71C-4A71C6FF36D1}" xr6:coauthVersionLast="47" xr6:coauthVersionMax="47" xr10:uidLastSave="{25D22453-1E07-415D-AA91-165CF1EF7226}"/>
  <bookViews>
    <workbookView xWindow="28680" yWindow="-120" windowWidth="29040" windowHeight="15720" xr2:uid="{911BB1A6-BF45-4C80-B217-662861EE6E42}"/>
  </bookViews>
  <sheets>
    <sheet name="Lisa 7 MKM_toetused" sheetId="1" r:id="rId1"/>
  </sheets>
  <definedNames>
    <definedName name="_xlnm._FilterDatabase" localSheetId="0" hidden="1">'Lisa 7 MKM_toetused'!$A$15:$N$66</definedName>
    <definedName name="_xlnm.Print_Area" localSheetId="0">'Lisa 7 MKM_toetused'!$A$1:$L$41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N55" i="1"/>
  <c r="M56" i="1"/>
  <c r="N56" i="1"/>
  <c r="L56" i="1"/>
  <c r="N51" i="1" l="1"/>
  <c r="N52" i="1"/>
  <c r="N53" i="1"/>
  <c r="L24" i="1" l="1"/>
  <c r="N24" i="1" s="1"/>
  <c r="M32" i="1"/>
  <c r="N21" i="1"/>
  <c r="N22" i="1"/>
  <c r="N23" i="1"/>
  <c r="N25" i="1"/>
  <c r="N26" i="1"/>
  <c r="N27" i="1"/>
  <c r="N28" i="1"/>
  <c r="N29" i="1"/>
  <c r="N30" i="1"/>
  <c r="N31" i="1"/>
  <c r="M61" i="1" l="1"/>
  <c r="L61" i="1"/>
  <c r="N60" i="1"/>
  <c r="N61" i="1" s="1"/>
  <c r="M59" i="1" l="1"/>
  <c r="L59" i="1"/>
  <c r="N58" i="1"/>
  <c r="N57" i="1"/>
  <c r="N59" i="1" l="1"/>
  <c r="M66" i="1"/>
  <c r="M63" i="1"/>
  <c r="M54" i="1"/>
  <c r="M50" i="1"/>
  <c r="M48" i="1"/>
  <c r="M46" i="1"/>
  <c r="M44" i="1"/>
  <c r="M41" i="1"/>
  <c r="M39" i="1"/>
  <c r="M37" i="1"/>
  <c r="M19" i="1"/>
  <c r="M17" i="1"/>
  <c r="N18" i="1"/>
  <c r="N19" i="1" s="1"/>
  <c r="N20" i="1"/>
  <c r="N32" i="1" s="1"/>
  <c r="N33" i="1"/>
  <c r="N34" i="1"/>
  <c r="N35" i="1"/>
  <c r="N36" i="1"/>
  <c r="N38" i="1"/>
  <c r="N39" i="1" s="1"/>
  <c r="N40" i="1"/>
  <c r="N41" i="1" s="1"/>
  <c r="N42" i="1"/>
  <c r="N43" i="1"/>
  <c r="N45" i="1"/>
  <c r="N46" i="1" s="1"/>
  <c r="N47" i="1"/>
  <c r="N48" i="1" s="1"/>
  <c r="N49" i="1"/>
  <c r="N50" i="1" s="1"/>
  <c r="N62" i="1"/>
  <c r="N63" i="1" s="1"/>
  <c r="N64" i="1"/>
  <c r="N65" i="1"/>
  <c r="N66" i="1" l="1"/>
  <c r="N44" i="1"/>
  <c r="N54" i="1"/>
  <c r="N37" i="1"/>
  <c r="L16" i="1"/>
  <c r="N16" i="1" s="1"/>
  <c r="N17" i="1" s="1"/>
  <c r="L54" i="1" l="1"/>
  <c r="M15" i="1" l="1"/>
  <c r="L50" i="1"/>
  <c r="L48" i="1"/>
  <c r="L46" i="1"/>
  <c r="M10" i="1" l="1"/>
  <c r="L10" i="1"/>
  <c r="M9" i="1"/>
  <c r="L9" i="1"/>
  <c r="M8" i="1"/>
  <c r="M7" i="1"/>
  <c r="L44" i="1"/>
  <c r="L41" i="1"/>
  <c r="L39" i="1"/>
  <c r="L37" i="1"/>
  <c r="N10" i="1"/>
  <c r="L17" i="1"/>
  <c r="L63" i="1" l="1"/>
  <c r="N9" i="1"/>
  <c r="M11" i="1"/>
  <c r="L19" i="1"/>
  <c r="L7" i="1" l="1"/>
  <c r="L66" i="1"/>
  <c r="N15" i="1" l="1"/>
  <c r="N7" i="1"/>
  <c r="L8" i="1"/>
  <c r="L11" i="1" s="1"/>
  <c r="L32" i="1"/>
  <c r="L15" i="1" s="1"/>
  <c r="N8" i="1" l="1"/>
  <c r="N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tc={67B17F4E-BCD3-4883-B9FD-6645D001F666}</author>
    <author>tc={DA6031F9-DA13-4337-A6ED-F894E3849EF5}</author>
  </authors>
  <commentList>
    <comment ref="M35" authorId="0" shapeId="0" xr:uid="{67B17F4E-BCD3-4883-B9FD-6645D001F666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kvantside jätkuprojekti NordicQCI omafin</t>
      </text>
    </comment>
    <comment ref="A45" authorId="1" shapeId="0" xr:uid="{DA6031F9-DA13-4337-A6ED-F894E3849EF5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ESA</t>
      </text>
    </comment>
  </commentList>
</comments>
</file>

<file path=xl/sharedStrings.xml><?xml version="1.0" encoding="utf-8"?>
<sst xmlns="http://schemas.openxmlformats.org/spreadsheetml/2006/main" count="344" uniqueCount="154">
  <si>
    <t>Lisa 7</t>
  </si>
  <si>
    <t>Majandus- ja Kommunikatsiooniministeeriumi kindlaksmääratud vahendite kulude eelarvest antavad sihtotstabelised ja tegevustoetused</t>
  </si>
  <si>
    <t>Teadmussiirde programm</t>
  </si>
  <si>
    <t>Ettevõtluskeskkonna programm</t>
  </si>
  <si>
    <t>Tööturuprogramm</t>
  </si>
  <si>
    <t>Soolise võrdsuse ja võrdse kohtlemise programm</t>
  </si>
  <si>
    <t>Kulud toetustele kokku</t>
  </si>
  <si>
    <t>Toetuse saaja/eesmärk</t>
  </si>
  <si>
    <t>Programmi tegevus - kood</t>
  </si>
  <si>
    <t>Programmi tegevus - nimi</t>
  </si>
  <si>
    <t>Teenus</t>
  </si>
  <si>
    <t>Teenus - nimi</t>
  </si>
  <si>
    <t>Eelarve liik</t>
  </si>
  <si>
    <t>Eelarve objekt</t>
  </si>
  <si>
    <t>Objekti nimi</t>
  </si>
  <si>
    <t>Majanduslik sisu</t>
  </si>
  <si>
    <t>Stsenaarium asutuse kulumudelis</t>
  </si>
  <si>
    <t>EELARVE</t>
  </si>
  <si>
    <t/>
  </si>
  <si>
    <t>Periood asutuse kulumudelis</t>
  </si>
  <si>
    <t>AS Eesti Varude Keskus</t>
  </si>
  <si>
    <t>ATN10-VARUD</t>
  </si>
  <si>
    <t>TIEK010311</t>
  </si>
  <si>
    <t>Riigi tegevusvarude moodustamine, haldamine ning kasutuselevõtmise korraldamine</t>
  </si>
  <si>
    <t>20</t>
  </si>
  <si>
    <t>Antud tegevustoetused</t>
  </si>
  <si>
    <t>AS Eesti Varude Keskus kokku</t>
  </si>
  <si>
    <t>TI020101</t>
  </si>
  <si>
    <t>N10-TEADUSARENDUS</t>
  </si>
  <si>
    <t>TI020102</t>
  </si>
  <si>
    <t>Teadus- ja tehnoloogiamahuka iduettevõtluse arendamine</t>
  </si>
  <si>
    <t>Toetused teadus- ja arendustegevuseks kokku</t>
  </si>
  <si>
    <t>Ettevõtluse ja Innovatsiooni SA</t>
  </si>
  <si>
    <t>8N10-RE00-HALDUS</t>
  </si>
  <si>
    <t>Antud tegevustoetused - halduskulu</t>
  </si>
  <si>
    <t>TIEK0102</t>
  </si>
  <si>
    <t>SE000060</t>
  </si>
  <si>
    <t>RRF - tehniline abi</t>
  </si>
  <si>
    <t>8N10-RE00-05211</t>
  </si>
  <si>
    <t>TIEK0103</t>
  </si>
  <si>
    <t>Tehnoloogia- ja arendusmahukate investeeringute soodustamine</t>
  </si>
  <si>
    <t>IN005001</t>
  </si>
  <si>
    <t>Suurinvestori investeeringutoetus</t>
  </si>
  <si>
    <t>8N10-RE00-VALISINVES</t>
  </si>
  <si>
    <t>8N10-RE00-ERESIDENT, 8N10-RE00-WORKINEST</t>
  </si>
  <si>
    <t>Ettevõtluse ja Innovatsiooni SA kokku</t>
  </si>
  <si>
    <t>AS Metrosert </t>
  </si>
  <si>
    <t>ATN10-METROS</t>
  </si>
  <si>
    <t>AS Metrosert kokku</t>
  </si>
  <si>
    <t>Eesti Standardimis- ja Akrediteerimiskeskus MTÜ</t>
  </si>
  <si>
    <t>ATN10-STANDA</t>
  </si>
  <si>
    <t>Eesti Standardimis- ja Akrediteerimiskeskus MTÜ kokku</t>
  </si>
  <si>
    <t>Tartu linn</t>
  </si>
  <si>
    <t>ATN10-TARTU</t>
  </si>
  <si>
    <t>Tartu linn kokku</t>
  </si>
  <si>
    <t>HE010102</t>
  </si>
  <si>
    <t>Eesti Töötukassa kokku</t>
  </si>
  <si>
    <t>8N10-RE00-03111, wbs:1N10-HMN-SOO</t>
  </si>
  <si>
    <t>ATN10-TOOTUK</t>
  </si>
  <si>
    <t>HE01010201</t>
  </si>
  <si>
    <t>Eesti Töötukassale aktiivsete ja passiivsete tööturumeetmete osutamiseks vahendite andmine</t>
  </si>
  <si>
    <t>Tööhõive toetamine ja areng</t>
  </si>
  <si>
    <t>Konto</t>
  </si>
  <si>
    <t>4500</t>
  </si>
  <si>
    <t>HE090301</t>
  </si>
  <si>
    <t>Soolise võrdsuse ja vähemuste võrdsete võimaluste edendamine</t>
  </si>
  <si>
    <t>HE04010101</t>
  </si>
  <si>
    <t>Soolise võrdsuse valdkonna poliitika kujundamine, koordineerimine ja rakendamine</t>
  </si>
  <si>
    <t>TIEK0105</t>
  </si>
  <si>
    <t>Ettevõtluskeskkonna ja ettevõtlikkuse edendamine</t>
  </si>
  <si>
    <t>4521</t>
  </si>
  <si>
    <t>Ettevõtete arendustegevuse ja innovatsiooni toetamine</t>
  </si>
  <si>
    <t>TI02010102</t>
  </si>
  <si>
    <t>Ettevõtete TAI teadlikkuse ja arendustegevuse toetamine</t>
  </si>
  <si>
    <t>TIEK010201</t>
  </si>
  <si>
    <t>Targa ettevõtlus- ja tarbimiskeskkonna kujundamine</t>
  </si>
  <si>
    <t>ATN10-METROS, N10-TA-RAKENDUSUURIN</t>
  </si>
  <si>
    <t>Ettevõtete konkurentsivõime ja rahvusvahelistumise toetamine</t>
  </si>
  <si>
    <t>TIEK040101</t>
  </si>
  <si>
    <t>Turismisektorit edendav poliitikakujundus</t>
  </si>
  <si>
    <t>TIEK040102</t>
  </si>
  <si>
    <t>Turismisektori edendamise toetamine</t>
  </si>
  <si>
    <t>TIEK020102</t>
  </si>
  <si>
    <t>Ettevõtete ekspordi toetamine</t>
  </si>
  <si>
    <t>TIEK030102</t>
  </si>
  <si>
    <t>Kapitali kättesaadavuse soodustamise ja välisinvesteeringute kaasamise toetamine</t>
  </si>
  <si>
    <t>4502</t>
  </si>
  <si>
    <t>TIEK010302</t>
  </si>
  <si>
    <t>Kvalifitseeritud tööjõu kättesaadavuse ja rahvusvaheliste ettevõtete Eestisse asumise soodustamine</t>
  </si>
  <si>
    <t>TIEK020202</t>
  </si>
  <si>
    <t>Tööstussektori edendamise toetamine</t>
  </si>
  <si>
    <t>8N10-RE00-RRFKM-EAS</t>
  </si>
  <si>
    <t>TI02040102</t>
  </si>
  <si>
    <t>TA-mahuka iduettevõtluse ökosüsteemi arendamine ja investeerimislahenduste rakendamine</t>
  </si>
  <si>
    <t>N10-TEADUSARENDUS, N10-TEADUSARENDUS_2, N10-TEADUSARENDUS_3, N10-TA-KYBER, NONE</t>
  </si>
  <si>
    <t>Eesti Töötukassa</t>
  </si>
  <si>
    <t>Eraldis tööturuteenuste ja -toetuste sihtkapitali</t>
  </si>
  <si>
    <t>Toetused soolise võrdsuse ja vähemuste võrdsete võimaluste edendamiseks kokku</t>
  </si>
  <si>
    <t>Antud tegevuskulude sihtfinantseerimine</t>
  </si>
  <si>
    <t>Antud põhivara sihtfinantseerimine</t>
  </si>
  <si>
    <t>Antud tegevuskulude sihtfin - abikõlbmatu RRFi KM</t>
  </si>
  <si>
    <t>Sisemised muudatused</t>
  </si>
  <si>
    <t>MINISTRI_ LIIGENDUS</t>
  </si>
  <si>
    <t>8N10-RE00-TURISM, 8N10-RE00-TURISMSF, N10-TURISM, 8N10-RE00-UUSTURG</t>
  </si>
  <si>
    <t>Toetused ettevõtete konkurentsivõime tõstmiseks ja rahvusvahelistumiseks kokku</t>
  </si>
  <si>
    <t>Antud tegevuskulude sihtfin - riiklikud programmid (sh turismi tegevused ja sisenemine uutele turgudele)</t>
  </si>
  <si>
    <t>Antud tegevuskulude sihtfin - riiklikud programmid (VIK)</t>
  </si>
  <si>
    <t>Antud tegevuskulude sihtfin - riiklikud programmid (sh e-residentsus ja Work-in-Estonia)</t>
  </si>
  <si>
    <t>Antud tegevustoetused (teadus- ja arendustegevus - kvanttehnoloogiate instituut)</t>
  </si>
  <si>
    <t>Antud tegevuskulude sihtfinantseerimine (toetuse saajad selguvad eelarveaasta jooksul)</t>
  </si>
  <si>
    <t>Euroopa Kosmose Agentuur</t>
  </si>
  <si>
    <t>N10-TA-ESA-CERN</t>
  </si>
  <si>
    <t>Euroopa Kosmose Agentuur kokku</t>
  </si>
  <si>
    <t>Antud tegevuskulude sihtfinantseerimine - ESA valikprogrammides osalemine</t>
  </si>
  <si>
    <t>Tallinna Tehnikaülikool</t>
  </si>
  <si>
    <t>Tallinna Tehnikaülikool kokku</t>
  </si>
  <si>
    <t>ATN10-TALTEC, N10-TA-E-DIH</t>
  </si>
  <si>
    <t>Antud tegevuskulude sihtfinantseerimine - e-DIH rahastamine AI ja robootikaga seotud uurimis- ja arendustegevuseks</t>
  </si>
  <si>
    <t>Tartu Ülikool</t>
  </si>
  <si>
    <t>Tartu Ülikool kokku</t>
  </si>
  <si>
    <t>ATN10-TY, N10-TA-TEADUSMAH.IDU</t>
  </si>
  <si>
    <t>Antud tegevuskulude sihtfinantseerimine - teadus- ja tehnoloogiamahukate idude kiirendid ja teised tegevused</t>
  </si>
  <si>
    <t>SA Tallinna Teaduspark Tehnopol</t>
  </si>
  <si>
    <t>N10-TA-TEHISINTELLEK, ATN10-TEHNOP</t>
  </si>
  <si>
    <t>N10-TA-TEADUSMAH.IDU, ATN10-TEHNOP</t>
  </si>
  <si>
    <t>SA Tallinna Teaduspark Tehnopol kokku</t>
  </si>
  <si>
    <t>Antud tegevuskulude sihtfinantseerimine - erasektori tehisintellekti pilootprojektid</t>
  </si>
  <si>
    <t>Sihtasutus Tartu Teaduspark</t>
  </si>
  <si>
    <t>Sihtasutus Tartu Teaduspark kokku</t>
  </si>
  <si>
    <t>Antud tegevuskulude sihtfin - riiklikud programmid (arendusvõimekus jm teadus- ja arendustegevuse ja innovatsiooni toetusmeetmed)</t>
  </si>
  <si>
    <t>8N10-RE00-ARENDUSVOI ja kõik TAI toetusmeetmete grandid</t>
  </si>
  <si>
    <t>IN005000</t>
  </si>
  <si>
    <t>Muud investeeringud</t>
  </si>
  <si>
    <t>Antud põhivara sihtfinantseerimine (teadus- ja arendustegevus - rakendusuuringute keskuse käivitamine)</t>
  </si>
  <si>
    <t>Majandus- ja tööstusministri käskkirja "Majandus- ja Kommunikatsiooni-                                                                                                                                                                                                                                                                                                                                                                                                                         ministeeriumi ja tema valitsemisala asutuste 2026. a eelarvete kinnitamine" juurde</t>
  </si>
  <si>
    <t>2026. aasta riigieelarve seadus (vastu võetud 10.12.2025)</t>
  </si>
  <si>
    <t>2026_01</t>
  </si>
  <si>
    <t>Lõplik eelarve 2026</t>
  </si>
  <si>
    <t xml:space="preserve">Toetused majandus- ja tööstusministri 27.03.2025 määruse nr 6 „Võrdsete võimaluste ja soolise võrdsuse edendamise 
toetus“ alusel </t>
  </si>
  <si>
    <t>Antud tegevuskulude sihtfin (toetuse saajad selguvad RTK poolt läbiviidava taotlusvooru tulemusel)</t>
  </si>
  <si>
    <t>IN002000</t>
  </si>
  <si>
    <t>IT investeeringud</t>
  </si>
  <si>
    <t>Antud põhivara sihtfinantseerimine - reaalajamajanduse lahenduste piloteerimine</t>
  </si>
  <si>
    <t>Sihtasutus Eesti Teadusagentuur</t>
  </si>
  <si>
    <t>N10-TA-FOOKUS, ATN10-ETAG</t>
  </si>
  <si>
    <t>TI02010101</t>
  </si>
  <si>
    <t>Ettevõtete TAI teadlikkuse ja arendustegevuse toetamise soodustamine</t>
  </si>
  <si>
    <t>Sihtasutus Eesti Teadusagentuur kokku</t>
  </si>
  <si>
    <t>Antud sihtfinantseerimine - MKMi teadus- ja 
arendustegevuse taotlusvoor</t>
  </si>
  <si>
    <t>Antud tegevustoetused (teadus- ja arendustegevus - metroloogia keskasutuse ja riigietaloni labori ülesannete täitmine)</t>
  </si>
  <si>
    <t>Toetused eraõiguslikele teadus- ja arendusasutustele kokku</t>
  </si>
  <si>
    <t>Toetused teadus- ja arendus-tegevuse ning innovatsiooni korralduse seaduse § 21 lg 11 alusel eraõiguslikele teadus- ja arendusasutustele</t>
  </si>
  <si>
    <t>Antud tegevustoetused (metroloogia keskasutuse ja riigietaloni labori ülesannete täitmine)</t>
  </si>
  <si>
    <t>Antud tegevuskulude sihtfinantseerimine - süvatehnoloogia arenguprogramm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</si>
</sst>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Arial"/>
      <family val="2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0"/>
      <color rgb="FF333333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0"/>
      <color rgb="FF333333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8"/>
      <name val="Calibri"/>
      <family val="2"/>
      <scheme val="minor"/>
    </font>
    <font>
      <sz val="9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b/>
      <sz val="11"/>
      <color indexed="8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0"/>
      <color rgb="FF20202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24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3" fontId="6" fillId="0" borderId="0" xfId="1" applyNumberFormat="1" applyFont="1" applyAlignment="1">
      <alignment horizontal="right" wrapText="1"/>
    </xf>
    <xf numFmtId="3" fontId="6" fillId="0" borderId="0" xfId="1" applyNumberFormat="1" applyFont="1" applyAlignment="1" applyProtection="1">
      <alignment horizontal="right"/>
      <protection hidden="1"/>
    </xf>
    <xf numFmtId="0" fontId="0" fillId="0" borderId="0" xfId="0" applyAlignment="1">
      <alignment wrapText="1"/>
    </xf>
    <xf numFmtId="3" fontId="7" fillId="0" borderId="0" xfId="1" applyNumberFormat="1" applyFont="1" applyAlignment="1">
      <alignment horizontal="right" wrapText="1"/>
    </xf>
    <xf numFmtId="3" fontId="7" fillId="0" borderId="0" xfId="1" applyNumberFormat="1" applyFont="1" applyAlignment="1">
      <alignment wrapText="1"/>
    </xf>
    <xf numFmtId="0" fontId="16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1" xfId="2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3" fontId="10" fillId="0" borderId="1" xfId="2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0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6" fillId="0" borderId="0" xfId="1" applyNumberFormat="1" applyFont="1" applyAlignment="1">
      <alignment horizontal="right"/>
    </xf>
    <xf numFmtId="0" fontId="2" fillId="0" borderId="6" xfId="0" applyFont="1" applyBorder="1" applyAlignment="1">
      <alignment vertical="center" wrapText="1"/>
    </xf>
    <xf numFmtId="3" fontId="6" fillId="0" borderId="0" xfId="1" applyNumberFormat="1" applyFont="1" applyAlignment="1">
      <alignment horizontal="right" vertical="center" wrapText="1"/>
    </xf>
    <xf numFmtId="3" fontId="6" fillId="0" borderId="0" xfId="1" applyNumberFormat="1" applyFont="1" applyAlignment="1" applyProtection="1">
      <alignment horizontal="right" vertical="center"/>
      <protection hidden="1"/>
    </xf>
    <xf numFmtId="0" fontId="1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vertical="center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quotePrefix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9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quotePrefix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/>
    </xf>
    <xf numFmtId="0" fontId="14" fillId="0" borderId="1" xfId="0" quotePrefix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4" fontId="4" fillId="3" borderId="1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vertical="center"/>
    </xf>
    <xf numFmtId="3" fontId="2" fillId="0" borderId="0" xfId="0" applyNumberFormat="1" applyFont="1"/>
    <xf numFmtId="3" fontId="2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0" fillId="0" borderId="0" xfId="0" applyNumberFormat="1"/>
    <xf numFmtId="0" fontId="11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vertical="center" wrapText="1"/>
    </xf>
    <xf numFmtId="0" fontId="23" fillId="4" borderId="4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3" fillId="2" borderId="1" xfId="0" applyFont="1" applyFill="1" applyBorder="1"/>
    <xf numFmtId="49" fontId="14" fillId="0" borderId="0" xfId="0" applyNumberFormat="1" applyFont="1" applyAlignment="1">
      <alignment vertical="center" wrapText="1"/>
    </xf>
    <xf numFmtId="49" fontId="1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3" fillId="5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3" fontId="6" fillId="0" borderId="0" xfId="1" applyNumberFormat="1" applyFont="1" applyAlignment="1">
      <alignment horizontal="right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</cellXfs>
  <cellStyles count="4">
    <cellStyle name="Normaallaad" xfId="0" builtinId="0"/>
    <cellStyle name="Normaallaad 10" xfId="3" xr:uid="{CEB358A1-7EE1-45AD-802D-CC9EBFCFAAF9}"/>
    <cellStyle name="Normaallaad 2" xfId="1" xr:uid="{68529AA7-28B5-44F1-A5C6-F2AD667E0CEB}"/>
    <cellStyle name="Normaallaad 4" xfId="2" xr:uid="{5104368E-7262-4C13-9D11-921B341511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a Fazijev" id="{30C4F1B8-61F1-49BB-8AA1-6966FC2F9635}" userId="S-1-5-21-2009196460-3307222142-1538888278-12158" providerId="AD"/>
  <person displayName="Helena Siemann - MKM" id="{05437DBE-1BB5-49C6-892F-9A2F6B8E4558}" userId="S::Helena.Siemann@mkm.ee::bfb8c127-faf0-4904-8e5a-85d9b418a8d8" providerId="AD"/>
</personList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5" dT="2025-12-22T14:03:36.04" personId="{05437DBE-1BB5-49C6-892F-9A2F6B8E4558}" id="{67B17F4E-BCD3-4883-B9FD-6645D001F666}">
    <text>kvantside jätkuprojekti NordicQCI omafin</text>
  </threadedComment>
  <threadedComment ref="A45" dT="2024-02-02T09:28:20.72" personId="{30C4F1B8-61F1-49BB-8AA1-6966FC2F9635}" id="{DA6031F9-DA13-4337-A6ED-F894E3849EF5}">
    <text>ESA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6C644-7FEA-4119-BB74-5BC0BECC31FA}">
  <sheetPr>
    <pageSetUpPr fitToPage="1"/>
  </sheetPr>
  <dimension ref="A1:P68"/>
  <sheetViews>
    <sheetView tabSelected="1" zoomScaleNormal="100" workbookViewId="0">
      <selection activeCell="A42" sqref="A42"/>
    </sheetView>
  </sheetViews>
  <sheetFormatPr defaultRowHeight="14.6" outlineLevelCol="1" x14ac:dyDescent="0.4"/>
  <cols>
    <col min="1" max="1" width="25.84375" customWidth="1"/>
    <col min="2" max="2" width="26.3828125" style="32" hidden="1" customWidth="1" outlineLevel="1"/>
    <col min="3" max="3" width="10.3828125" customWidth="1" collapsed="1"/>
    <col min="4" max="4" width="24.3046875" style="6" customWidth="1"/>
    <col min="5" max="5" width="12" style="6" hidden="1" customWidth="1" outlineLevel="1"/>
    <col min="6" max="6" width="25.3828125" style="6" hidden="1" customWidth="1" outlineLevel="1"/>
    <col min="7" max="7" width="9.69140625" bestFit="1" customWidth="1" collapsed="1"/>
    <col min="8" max="8" width="9.3828125" customWidth="1"/>
    <col min="9" max="9" width="18" style="6" customWidth="1"/>
    <col min="10" max="10" width="7.84375" customWidth="1"/>
    <col min="11" max="11" width="32.69140625" customWidth="1"/>
    <col min="12" max="12" width="13.69140625" customWidth="1" outlineLevel="1"/>
    <col min="13" max="13" width="13.4609375" style="81" customWidth="1"/>
    <col min="14" max="14" width="11.84375" customWidth="1"/>
    <col min="15" max="15" width="10.3828125" customWidth="1"/>
  </cols>
  <sheetData>
    <row r="1" spans="1:14" s="1" customFormat="1" ht="12.9" x14ac:dyDescent="0.35">
      <c r="B1" s="32"/>
      <c r="D1" s="2"/>
      <c r="E1" s="2"/>
      <c r="F1" s="2"/>
      <c r="I1" s="2"/>
      <c r="M1" s="75"/>
      <c r="N1" s="3" t="s">
        <v>0</v>
      </c>
    </row>
    <row r="2" spans="1:14" s="22" customFormat="1" ht="16.5" customHeight="1" x14ac:dyDescent="0.4">
      <c r="B2" s="52"/>
      <c r="D2" s="54"/>
      <c r="E2" s="54"/>
      <c r="F2" s="54"/>
      <c r="J2" s="71"/>
      <c r="K2" s="113" t="s">
        <v>134</v>
      </c>
      <c r="L2" s="114"/>
      <c r="M2" s="114"/>
      <c r="N2" s="114"/>
    </row>
    <row r="3" spans="1:14" s="22" customFormat="1" ht="16.5" customHeight="1" x14ac:dyDescent="0.4">
      <c r="B3" s="52"/>
      <c r="D3" s="54"/>
      <c r="E3" s="54"/>
      <c r="F3" s="54"/>
      <c r="I3" s="71"/>
      <c r="J3" s="71"/>
      <c r="K3" s="114"/>
      <c r="L3" s="114"/>
      <c r="M3" s="114"/>
      <c r="N3" s="114"/>
    </row>
    <row r="4" spans="1:14" s="1" customFormat="1" ht="12.9" x14ac:dyDescent="0.35">
      <c r="B4" s="32"/>
      <c r="D4" s="2"/>
      <c r="E4" s="2"/>
      <c r="F4" s="2"/>
      <c r="I4" s="2"/>
      <c r="M4" s="75"/>
    </row>
    <row r="5" spans="1:14" s="22" customFormat="1" ht="12.9" x14ac:dyDescent="0.4">
      <c r="A5" s="107" t="s">
        <v>1</v>
      </c>
      <c r="B5" s="108"/>
      <c r="C5" s="108"/>
      <c r="D5" s="108"/>
      <c r="E5" s="108"/>
      <c r="F5" s="108"/>
      <c r="G5" s="108"/>
      <c r="I5" s="54"/>
      <c r="M5" s="76"/>
    </row>
    <row r="6" spans="1:14" s="19" customFormat="1" ht="14.25" customHeight="1" x14ac:dyDescent="0.4">
      <c r="A6" s="108"/>
      <c r="B6" s="108"/>
      <c r="C6" s="108"/>
      <c r="D6" s="108"/>
      <c r="E6" s="108"/>
      <c r="F6" s="108"/>
      <c r="G6" s="108"/>
      <c r="I6" s="53"/>
      <c r="K6" s="41"/>
      <c r="L6" s="42"/>
      <c r="M6" s="77"/>
    </row>
    <row r="7" spans="1:14" x14ac:dyDescent="0.4">
      <c r="K7" s="4" t="s">
        <v>2</v>
      </c>
      <c r="L7" s="5">
        <f>SUMIF($C$16:$C$66,"TI02*",L$16:L$66)</f>
        <v>-78761394.188799992</v>
      </c>
      <c r="M7" s="5">
        <f>SUMIF($C$16:$C$66,"TI02*",M$16:M$66)</f>
        <v>0</v>
      </c>
      <c r="N7" s="5">
        <f>SUMIF($C$16:$C$66,"TI02*",N$16:N$66)</f>
        <v>-78761394.188799992</v>
      </c>
    </row>
    <row r="8" spans="1:14" x14ac:dyDescent="0.4">
      <c r="D8" s="1"/>
      <c r="E8" s="1"/>
      <c r="F8" s="2"/>
      <c r="K8" s="4" t="s">
        <v>3</v>
      </c>
      <c r="L8" s="5">
        <f>SUMIF($C$16:$C$66,"TIEK*",L$16:L$66)</f>
        <v>-42238839.228399992</v>
      </c>
      <c r="M8" s="5">
        <f>SUMIF($C$16:$C$66,"TIEK*",M$16:M$66)</f>
        <v>0</v>
      </c>
      <c r="N8" s="5">
        <f>SUMIF($C$16:$C$66,"TIEK*",N$16:N$66)</f>
        <v>-42238839.228399992</v>
      </c>
    </row>
    <row r="9" spans="1:14" x14ac:dyDescent="0.4">
      <c r="I9" s="106" t="s">
        <v>4</v>
      </c>
      <c r="J9" s="106"/>
      <c r="K9" s="106"/>
      <c r="L9" s="5">
        <f>SUMIF($C$16:$C$66,"HE01*",L$16:L$66)</f>
        <v>-1</v>
      </c>
      <c r="M9" s="5">
        <f>SUMIF($C$16:$C$66,"HE01*",M$16:M$66)</f>
        <v>0</v>
      </c>
      <c r="N9" s="5">
        <f>SUMIF($C$16:$C$66,"HE01*",N$16:N$66)</f>
        <v>-1</v>
      </c>
    </row>
    <row r="10" spans="1:14" x14ac:dyDescent="0.4">
      <c r="I10" s="4"/>
      <c r="J10" s="4"/>
      <c r="K10" s="39" t="s">
        <v>5</v>
      </c>
      <c r="L10" s="5">
        <f>SUMIF($C$16:$C$66,"HE09*",L$16:L$66)</f>
        <v>-435754</v>
      </c>
      <c r="M10" s="5">
        <f>SUMIF($C$16:$C$66,"HE09*",M$16:M$66)</f>
        <v>0</v>
      </c>
      <c r="N10" s="5">
        <f>SUMIF($C$16:$C$66,"HE09*",N$16:N$66)</f>
        <v>-435754</v>
      </c>
    </row>
    <row r="11" spans="1:14" x14ac:dyDescent="0.4">
      <c r="K11" s="7" t="s">
        <v>6</v>
      </c>
      <c r="L11" s="8">
        <f>SUM(L7:L10)</f>
        <v>-121435988.41719998</v>
      </c>
      <c r="M11" s="8">
        <f t="shared" ref="M11:N11" si="0">SUM(M7:M10)</f>
        <v>0</v>
      </c>
      <c r="N11" s="8">
        <f t="shared" si="0"/>
        <v>-121435988.41719998</v>
      </c>
    </row>
    <row r="12" spans="1:14" s="19" customFormat="1" ht="66.650000000000006" customHeight="1" x14ac:dyDescent="0.4">
      <c r="A12" s="20" t="s">
        <v>7</v>
      </c>
      <c r="B12" s="33"/>
      <c r="C12" s="20" t="s">
        <v>8</v>
      </c>
      <c r="D12" s="20" t="s">
        <v>9</v>
      </c>
      <c r="E12" s="20" t="s">
        <v>10</v>
      </c>
      <c r="F12" s="20" t="s">
        <v>11</v>
      </c>
      <c r="G12" s="21" t="s">
        <v>12</v>
      </c>
      <c r="H12" s="20" t="s">
        <v>13</v>
      </c>
      <c r="I12" s="20" t="s">
        <v>14</v>
      </c>
      <c r="J12" s="20" t="s">
        <v>62</v>
      </c>
      <c r="K12" s="20" t="s">
        <v>15</v>
      </c>
      <c r="L12" s="61" t="s">
        <v>135</v>
      </c>
      <c r="M12" s="78" t="s">
        <v>101</v>
      </c>
      <c r="N12" s="72" t="s">
        <v>137</v>
      </c>
    </row>
    <row r="13" spans="1:14" s="19" customFormat="1" ht="25.75" x14ac:dyDescent="0.4">
      <c r="A13" s="13"/>
      <c r="B13" s="34"/>
      <c r="D13" s="27"/>
      <c r="E13" s="27"/>
      <c r="F13" s="27"/>
      <c r="G13" s="28"/>
      <c r="H13" s="13"/>
      <c r="I13" s="16"/>
      <c r="J13" s="16"/>
      <c r="K13" s="17" t="s">
        <v>16</v>
      </c>
      <c r="L13" s="29" t="s">
        <v>17</v>
      </c>
      <c r="M13" s="73" t="s">
        <v>102</v>
      </c>
      <c r="N13" s="13"/>
    </row>
    <row r="14" spans="1:14" s="19" customFormat="1" ht="19.2" customHeight="1" x14ac:dyDescent="0.3">
      <c r="A14" s="13"/>
      <c r="B14" s="35"/>
      <c r="C14" s="13" t="s">
        <v>18</v>
      </c>
      <c r="D14" s="14" t="s">
        <v>18</v>
      </c>
      <c r="E14" s="14"/>
      <c r="F14" s="14"/>
      <c r="G14" s="15" t="s">
        <v>18</v>
      </c>
      <c r="H14" s="13"/>
      <c r="I14" s="16"/>
      <c r="J14" s="16"/>
      <c r="K14" s="17" t="s">
        <v>19</v>
      </c>
      <c r="L14" s="18">
        <v>2026</v>
      </c>
      <c r="M14" s="79" t="s">
        <v>136</v>
      </c>
      <c r="N14" s="13"/>
    </row>
    <row r="15" spans="1:14" s="22" customFormat="1" ht="12.9" x14ac:dyDescent="0.4">
      <c r="A15" s="43"/>
      <c r="B15" s="44"/>
      <c r="C15" s="36"/>
      <c r="D15" s="37"/>
      <c r="E15" s="37"/>
      <c r="F15" s="37"/>
      <c r="G15" s="36"/>
      <c r="H15" s="36"/>
      <c r="I15" s="37"/>
      <c r="J15" s="36"/>
      <c r="K15" s="36"/>
      <c r="L15" s="45">
        <f>+SUBTOTAL(9,L16:L66)</f>
        <v>-121435988.41719998</v>
      </c>
      <c r="M15" s="45">
        <f>+SUBTOTAL(9,M16:M66)</f>
        <v>0</v>
      </c>
      <c r="N15" s="45">
        <f>+SUBTOTAL(9,N16:N66)</f>
        <v>-121435988.41719998</v>
      </c>
    </row>
    <row r="16" spans="1:14" s="19" customFormat="1" ht="73.75" customHeight="1" x14ac:dyDescent="0.4">
      <c r="A16" s="10" t="s">
        <v>138</v>
      </c>
      <c r="B16" s="57" t="s">
        <v>57</v>
      </c>
      <c r="C16" s="11" t="s">
        <v>64</v>
      </c>
      <c r="D16" s="10" t="s">
        <v>65</v>
      </c>
      <c r="E16" s="10" t="s">
        <v>66</v>
      </c>
      <c r="F16" s="10" t="s">
        <v>67</v>
      </c>
      <c r="G16" s="11" t="s">
        <v>24</v>
      </c>
      <c r="H16" s="11"/>
      <c r="I16" s="10"/>
      <c r="J16" s="11" t="s">
        <v>63</v>
      </c>
      <c r="K16" s="10" t="s">
        <v>139</v>
      </c>
      <c r="L16" s="12">
        <f>-261452-174302</f>
        <v>-435754</v>
      </c>
      <c r="M16" s="74"/>
      <c r="N16" s="12">
        <f>+L16+M16</f>
        <v>-435754</v>
      </c>
    </row>
    <row r="17" spans="1:16" s="63" customFormat="1" x14ac:dyDescent="0.4">
      <c r="A17" s="62" t="s">
        <v>97</v>
      </c>
      <c r="B17" s="64"/>
      <c r="C17" s="62"/>
      <c r="D17" s="65"/>
      <c r="E17" s="65"/>
      <c r="F17" s="65"/>
      <c r="G17" s="62"/>
      <c r="H17" s="62"/>
      <c r="I17" s="65"/>
      <c r="J17" s="66"/>
      <c r="K17" s="65"/>
      <c r="L17" s="67">
        <f>+SUBTOTAL(9,L16:L16)</f>
        <v>-435754</v>
      </c>
      <c r="M17" s="67">
        <f t="shared" ref="M17:N17" si="1">+SUBTOTAL(9,M16:M16)</f>
        <v>0</v>
      </c>
      <c r="N17" s="67">
        <f t="shared" si="1"/>
        <v>-435754</v>
      </c>
    </row>
    <row r="18" spans="1:16" s="23" customFormat="1" ht="38.6" x14ac:dyDescent="0.4">
      <c r="A18" s="26" t="s">
        <v>95</v>
      </c>
      <c r="B18" s="34" t="s">
        <v>58</v>
      </c>
      <c r="C18" s="11" t="s">
        <v>55</v>
      </c>
      <c r="D18" s="10" t="s">
        <v>61</v>
      </c>
      <c r="E18" s="10" t="s">
        <v>59</v>
      </c>
      <c r="F18" s="10" t="s">
        <v>60</v>
      </c>
      <c r="G18" s="55" t="s">
        <v>24</v>
      </c>
      <c r="H18" s="11"/>
      <c r="I18" s="10"/>
      <c r="J18" s="11" t="s">
        <v>63</v>
      </c>
      <c r="K18" s="10" t="s">
        <v>96</v>
      </c>
      <c r="L18" s="12">
        <v>-1</v>
      </c>
      <c r="M18" s="80"/>
      <c r="N18" s="12">
        <f t="shared" ref="N18:N65" si="2">+L18+M18</f>
        <v>-1</v>
      </c>
    </row>
    <row r="19" spans="1:16" s="22" customFormat="1" ht="12.9" x14ac:dyDescent="0.4">
      <c r="A19" s="62" t="s">
        <v>56</v>
      </c>
      <c r="B19" s="37"/>
      <c r="C19" s="36"/>
      <c r="D19" s="37"/>
      <c r="E19" s="37"/>
      <c r="F19" s="37"/>
      <c r="G19" s="36"/>
      <c r="H19" s="36"/>
      <c r="I19" s="37"/>
      <c r="J19" s="36"/>
      <c r="K19" s="36"/>
      <c r="L19" s="38">
        <f>+SUBTOTAL(9,L18)</f>
        <v>-1</v>
      </c>
      <c r="M19" s="38">
        <f t="shared" ref="M19:N19" si="3">+SUBTOTAL(9,M18)</f>
        <v>0</v>
      </c>
      <c r="N19" s="38">
        <f t="shared" si="3"/>
        <v>-1</v>
      </c>
    </row>
    <row r="20" spans="1:16" s="22" customFormat="1" ht="51.45" x14ac:dyDescent="0.4">
      <c r="A20" s="11" t="s">
        <v>32</v>
      </c>
      <c r="B20" s="58" t="s">
        <v>130</v>
      </c>
      <c r="C20" s="11" t="s">
        <v>27</v>
      </c>
      <c r="D20" s="10" t="s">
        <v>71</v>
      </c>
      <c r="E20" s="10" t="s">
        <v>72</v>
      </c>
      <c r="F20" s="10" t="s">
        <v>73</v>
      </c>
      <c r="G20" s="11" t="s">
        <v>24</v>
      </c>
      <c r="H20" s="11"/>
      <c r="I20" s="10"/>
      <c r="J20" s="55" t="s">
        <v>63</v>
      </c>
      <c r="K20" s="10" t="s">
        <v>129</v>
      </c>
      <c r="L20" s="25">
        <v>-44273501</v>
      </c>
      <c r="M20" s="12"/>
      <c r="N20" s="12">
        <f t="shared" si="2"/>
        <v>-44273501</v>
      </c>
    </row>
    <row r="21" spans="1:16" s="22" customFormat="1" ht="25.75" x14ac:dyDescent="0.4">
      <c r="A21" s="11"/>
      <c r="B21" s="58"/>
      <c r="C21" s="11" t="s">
        <v>27</v>
      </c>
      <c r="D21" s="10" t="s">
        <v>71</v>
      </c>
      <c r="E21" s="10" t="s">
        <v>72</v>
      </c>
      <c r="F21" s="10" t="s">
        <v>73</v>
      </c>
      <c r="G21" s="11" t="s">
        <v>24</v>
      </c>
      <c r="H21" s="11" t="s">
        <v>140</v>
      </c>
      <c r="I21" s="11" t="s">
        <v>141</v>
      </c>
      <c r="J21" s="55" t="s">
        <v>86</v>
      </c>
      <c r="K21" s="99" t="s">
        <v>142</v>
      </c>
      <c r="L21" s="25">
        <v>-1550000</v>
      </c>
      <c r="M21" s="12"/>
      <c r="N21" s="12">
        <f t="shared" si="2"/>
        <v>-1550000</v>
      </c>
      <c r="O21" s="76"/>
    </row>
    <row r="22" spans="1:16" s="22" customFormat="1" ht="25.75" x14ac:dyDescent="0.4">
      <c r="A22" s="11"/>
      <c r="B22" s="57" t="s">
        <v>33</v>
      </c>
      <c r="C22" s="11" t="s">
        <v>27</v>
      </c>
      <c r="D22" s="10" t="s">
        <v>71</v>
      </c>
      <c r="E22" s="10" t="s">
        <v>72</v>
      </c>
      <c r="F22" s="10" t="s">
        <v>73</v>
      </c>
      <c r="G22" s="11" t="s">
        <v>24</v>
      </c>
      <c r="H22" s="56"/>
      <c r="I22" s="40"/>
      <c r="J22" s="56" t="s">
        <v>70</v>
      </c>
      <c r="K22" s="40" t="s">
        <v>34</v>
      </c>
      <c r="L22" s="12">
        <v>-999636.2</v>
      </c>
      <c r="M22" s="12"/>
      <c r="N22" s="12">
        <f t="shared" si="2"/>
        <v>-999636.2</v>
      </c>
      <c r="O22" s="76"/>
    </row>
    <row r="23" spans="1:16" s="22" customFormat="1" ht="25.75" x14ac:dyDescent="0.4">
      <c r="A23" s="11"/>
      <c r="B23" s="57" t="s">
        <v>91</v>
      </c>
      <c r="C23" s="11" t="s">
        <v>35</v>
      </c>
      <c r="D23" s="10" t="s">
        <v>77</v>
      </c>
      <c r="E23" s="10" t="s">
        <v>89</v>
      </c>
      <c r="F23" s="10" t="s">
        <v>90</v>
      </c>
      <c r="G23" s="11" t="s">
        <v>24</v>
      </c>
      <c r="H23" s="11" t="s">
        <v>36</v>
      </c>
      <c r="I23" s="10" t="s">
        <v>37</v>
      </c>
      <c r="J23" s="11" t="s">
        <v>63</v>
      </c>
      <c r="K23" s="10" t="s">
        <v>100</v>
      </c>
      <c r="L23" s="12">
        <v>-2001.5519999999999</v>
      </c>
      <c r="M23" s="12"/>
      <c r="N23" s="12">
        <f t="shared" si="2"/>
        <v>-2001.5519999999999</v>
      </c>
    </row>
    <row r="24" spans="1:16" s="22" customFormat="1" ht="38.6" x14ac:dyDescent="0.4">
      <c r="A24" s="11"/>
      <c r="B24" s="57" t="s">
        <v>103</v>
      </c>
      <c r="C24" s="11" t="s">
        <v>35</v>
      </c>
      <c r="D24" s="10" t="s">
        <v>77</v>
      </c>
      <c r="E24" s="10" t="s">
        <v>80</v>
      </c>
      <c r="F24" s="10" t="s">
        <v>81</v>
      </c>
      <c r="G24" s="11" t="s">
        <v>24</v>
      </c>
      <c r="H24" s="11"/>
      <c r="I24" s="10"/>
      <c r="J24" s="55" t="s">
        <v>63</v>
      </c>
      <c r="K24" s="10" t="s">
        <v>105</v>
      </c>
      <c r="L24" s="12">
        <f>-11379903.6097-623091</f>
        <v>-12002994.6097</v>
      </c>
      <c r="M24" s="12"/>
      <c r="N24" s="12">
        <f t="shared" si="2"/>
        <v>-12002994.6097</v>
      </c>
    </row>
    <row r="25" spans="1:16" s="22" customFormat="1" ht="25.75" x14ac:dyDescent="0.4">
      <c r="A25" s="11"/>
      <c r="B25" s="57" t="s">
        <v>33</v>
      </c>
      <c r="C25" s="11" t="s">
        <v>35</v>
      </c>
      <c r="D25" s="10" t="s">
        <v>77</v>
      </c>
      <c r="E25" s="10" t="s">
        <v>82</v>
      </c>
      <c r="F25" s="10" t="s">
        <v>83</v>
      </c>
      <c r="G25" s="11" t="s">
        <v>24</v>
      </c>
      <c r="H25" s="11" t="s">
        <v>18</v>
      </c>
      <c r="I25" s="10" t="s">
        <v>18</v>
      </c>
      <c r="J25" s="55" t="s">
        <v>70</v>
      </c>
      <c r="K25" s="10" t="s">
        <v>34</v>
      </c>
      <c r="L25" s="12">
        <v>-1999272.4</v>
      </c>
      <c r="M25" s="12"/>
      <c r="N25" s="12">
        <f t="shared" si="2"/>
        <v>-1999272.4</v>
      </c>
    </row>
    <row r="26" spans="1:16" s="22" customFormat="1" ht="51.45" x14ac:dyDescent="0.4">
      <c r="A26" s="11"/>
      <c r="B26" s="57" t="s">
        <v>38</v>
      </c>
      <c r="C26" s="11" t="s">
        <v>39</v>
      </c>
      <c r="D26" s="10" t="s">
        <v>40</v>
      </c>
      <c r="E26" s="10" t="s">
        <v>84</v>
      </c>
      <c r="F26" s="10" t="s">
        <v>85</v>
      </c>
      <c r="G26" s="11" t="s">
        <v>24</v>
      </c>
      <c r="H26" s="11" t="s">
        <v>41</v>
      </c>
      <c r="I26" s="10" t="s">
        <v>42</v>
      </c>
      <c r="J26" s="55" t="s">
        <v>86</v>
      </c>
      <c r="K26" s="70" t="s">
        <v>99</v>
      </c>
      <c r="L26" s="12">
        <v>-1212414.1899000001</v>
      </c>
      <c r="M26" s="12"/>
      <c r="N26" s="12">
        <f t="shared" si="2"/>
        <v>-1212414.1899000001</v>
      </c>
    </row>
    <row r="27" spans="1:16" s="22" customFormat="1" ht="42.75" customHeight="1" x14ac:dyDescent="0.4">
      <c r="A27" s="11"/>
      <c r="B27" s="57" t="s">
        <v>43</v>
      </c>
      <c r="C27" s="11" t="s">
        <v>39</v>
      </c>
      <c r="D27" s="10" t="s">
        <v>40</v>
      </c>
      <c r="E27" s="10" t="s">
        <v>84</v>
      </c>
      <c r="F27" s="10" t="s">
        <v>85</v>
      </c>
      <c r="G27" s="11" t="s">
        <v>24</v>
      </c>
      <c r="H27" s="11"/>
      <c r="I27" s="10"/>
      <c r="J27" s="11" t="s">
        <v>63</v>
      </c>
      <c r="K27" s="10" t="s">
        <v>106</v>
      </c>
      <c r="L27" s="12">
        <v>-5145154.7697999999</v>
      </c>
      <c r="M27" s="25"/>
      <c r="N27" s="12">
        <f t="shared" si="2"/>
        <v>-5145154.7697999999</v>
      </c>
    </row>
    <row r="28" spans="1:16" s="22" customFormat="1" ht="39" customHeight="1" x14ac:dyDescent="0.4">
      <c r="A28" s="11"/>
      <c r="B28" s="57" t="s">
        <v>33</v>
      </c>
      <c r="C28" s="11" t="s">
        <v>39</v>
      </c>
      <c r="D28" s="10" t="s">
        <v>40</v>
      </c>
      <c r="E28" s="10" t="s">
        <v>84</v>
      </c>
      <c r="F28" s="10" t="s">
        <v>85</v>
      </c>
      <c r="G28" s="11" t="s">
        <v>24</v>
      </c>
      <c r="H28" s="11"/>
      <c r="I28" s="10"/>
      <c r="J28" s="11" t="s">
        <v>70</v>
      </c>
      <c r="K28" s="10" t="s">
        <v>34</v>
      </c>
      <c r="L28" s="12">
        <v>-999636.2</v>
      </c>
      <c r="M28" s="12"/>
      <c r="N28" s="12">
        <f t="shared" si="2"/>
        <v>-999636.2</v>
      </c>
    </row>
    <row r="29" spans="1:16" s="22" customFormat="1" ht="29.25" customHeight="1" x14ac:dyDescent="0.4">
      <c r="A29" s="11"/>
      <c r="B29" s="57" t="s">
        <v>91</v>
      </c>
      <c r="C29" s="11" t="s">
        <v>68</v>
      </c>
      <c r="D29" s="10" t="s">
        <v>69</v>
      </c>
      <c r="E29" s="10" t="s">
        <v>74</v>
      </c>
      <c r="F29" s="10" t="s">
        <v>75</v>
      </c>
      <c r="G29" s="11" t="s">
        <v>24</v>
      </c>
      <c r="H29" s="11" t="s">
        <v>36</v>
      </c>
      <c r="I29" s="10" t="s">
        <v>37</v>
      </c>
      <c r="J29" s="11" t="s">
        <v>63</v>
      </c>
      <c r="K29" s="10" t="s">
        <v>100</v>
      </c>
      <c r="L29" s="12">
        <v>-70.447999999999993</v>
      </c>
      <c r="M29" s="12"/>
      <c r="N29" s="12">
        <f t="shared" si="2"/>
        <v>-70.447999999999993</v>
      </c>
    </row>
    <row r="30" spans="1:16" s="22" customFormat="1" ht="40.5" customHeight="1" x14ac:dyDescent="0.4">
      <c r="A30" s="11"/>
      <c r="B30" s="57" t="s">
        <v>44</v>
      </c>
      <c r="C30" s="11" t="s">
        <v>68</v>
      </c>
      <c r="D30" s="10" t="s">
        <v>69</v>
      </c>
      <c r="E30" s="10" t="s">
        <v>87</v>
      </c>
      <c r="F30" s="10" t="s">
        <v>88</v>
      </c>
      <c r="G30" s="11" t="s">
        <v>24</v>
      </c>
      <c r="H30" s="11"/>
      <c r="I30" s="10"/>
      <c r="J30" s="11" t="s">
        <v>63</v>
      </c>
      <c r="K30" s="10" t="s">
        <v>107</v>
      </c>
      <c r="L30" s="12">
        <v>-12882863.8597</v>
      </c>
      <c r="M30" s="12"/>
      <c r="N30" s="12">
        <f t="shared" si="2"/>
        <v>-12882863.8597</v>
      </c>
    </row>
    <row r="31" spans="1:16" s="22" customFormat="1" ht="34.5" customHeight="1" x14ac:dyDescent="0.4">
      <c r="A31" s="11"/>
      <c r="B31" s="57" t="s">
        <v>33</v>
      </c>
      <c r="C31" s="11" t="s">
        <v>68</v>
      </c>
      <c r="D31" s="10" t="s">
        <v>69</v>
      </c>
      <c r="E31" s="10" t="s">
        <v>87</v>
      </c>
      <c r="F31" s="10" t="s">
        <v>88</v>
      </c>
      <c r="G31" s="11" t="s">
        <v>24</v>
      </c>
      <c r="H31" s="11"/>
      <c r="I31" s="10"/>
      <c r="J31" s="11" t="s">
        <v>70</v>
      </c>
      <c r="K31" s="10" t="s">
        <v>34</v>
      </c>
      <c r="L31" s="12">
        <v>-999636.2</v>
      </c>
      <c r="M31" s="12"/>
      <c r="N31" s="12">
        <f t="shared" si="2"/>
        <v>-999636.2</v>
      </c>
      <c r="O31" s="76"/>
      <c r="P31" s="76"/>
    </row>
    <row r="32" spans="1:16" s="23" customFormat="1" ht="12.45" x14ac:dyDescent="0.4">
      <c r="A32" s="49" t="s">
        <v>45</v>
      </c>
      <c r="B32" s="48"/>
      <c r="C32" s="48"/>
      <c r="D32" s="37"/>
      <c r="E32" s="37"/>
      <c r="F32" s="37"/>
      <c r="G32" s="36"/>
      <c r="H32" s="36"/>
      <c r="I32" s="37"/>
      <c r="J32" s="36"/>
      <c r="K32" s="36"/>
      <c r="L32" s="38">
        <f>+SUBTOTAL(9,L20:L31)</f>
        <v>-82067181.429100007</v>
      </c>
      <c r="M32" s="38">
        <f t="shared" ref="M32:N32" si="4">+SUBTOTAL(9,M20:M31)</f>
        <v>0</v>
      </c>
      <c r="N32" s="38">
        <f t="shared" si="4"/>
        <v>-82067181.429100007</v>
      </c>
    </row>
    <row r="33" spans="1:15" s="31" customFormat="1" ht="38.6" x14ac:dyDescent="0.4">
      <c r="A33" s="26" t="s">
        <v>46</v>
      </c>
      <c r="B33" s="34" t="s">
        <v>76</v>
      </c>
      <c r="C33" s="26" t="s">
        <v>27</v>
      </c>
      <c r="D33" s="24" t="s">
        <v>71</v>
      </c>
      <c r="E33" s="24" t="s">
        <v>72</v>
      </c>
      <c r="F33" s="24" t="s">
        <v>73</v>
      </c>
      <c r="G33" s="26" t="s">
        <v>24</v>
      </c>
      <c r="H33" s="26" t="s">
        <v>18</v>
      </c>
      <c r="I33" s="24" t="s">
        <v>18</v>
      </c>
      <c r="J33" s="68" t="s">
        <v>70</v>
      </c>
      <c r="K33" s="24" t="s">
        <v>149</v>
      </c>
      <c r="L33" s="25">
        <v>-977219.99990000017</v>
      </c>
      <c r="M33" s="25"/>
      <c r="N33" s="12">
        <f t="shared" si="2"/>
        <v>-977219.99990000017</v>
      </c>
    </row>
    <row r="34" spans="1:15" s="31" customFormat="1" ht="46.75" customHeight="1" x14ac:dyDescent="0.4">
      <c r="A34" s="26"/>
      <c r="B34" s="34"/>
      <c r="C34" s="26" t="s">
        <v>27</v>
      </c>
      <c r="D34" s="24" t="s">
        <v>71</v>
      </c>
      <c r="E34" s="24" t="s">
        <v>72</v>
      </c>
      <c r="F34" s="24" t="s">
        <v>73</v>
      </c>
      <c r="G34" s="26" t="s">
        <v>24</v>
      </c>
      <c r="H34" s="11" t="s">
        <v>131</v>
      </c>
      <c r="I34" s="22" t="s">
        <v>132</v>
      </c>
      <c r="J34" s="68" t="s">
        <v>86</v>
      </c>
      <c r="K34" s="98" t="s">
        <v>133</v>
      </c>
      <c r="L34" s="25">
        <v>-10000000</v>
      </c>
      <c r="M34" s="25"/>
      <c r="N34" s="12">
        <f t="shared" si="2"/>
        <v>-10000000</v>
      </c>
    </row>
    <row r="35" spans="1:15" s="31" customFormat="1" ht="40.4" customHeight="1" x14ac:dyDescent="0.4">
      <c r="A35" s="26"/>
      <c r="B35" s="34" t="s">
        <v>76</v>
      </c>
      <c r="C35" s="26" t="s">
        <v>27</v>
      </c>
      <c r="D35" s="24" t="s">
        <v>71</v>
      </c>
      <c r="E35" s="24" t="s">
        <v>72</v>
      </c>
      <c r="F35" s="24" t="s">
        <v>73</v>
      </c>
      <c r="G35" s="26" t="s">
        <v>24</v>
      </c>
      <c r="H35" s="26" t="s">
        <v>18</v>
      </c>
      <c r="I35" s="24" t="s">
        <v>18</v>
      </c>
      <c r="J35" s="68" t="s">
        <v>63</v>
      </c>
      <c r="K35" s="24" t="s">
        <v>108</v>
      </c>
      <c r="L35" s="25">
        <v>-222800</v>
      </c>
      <c r="M35" s="25">
        <v>-56800</v>
      </c>
      <c r="N35" s="12">
        <f t="shared" si="2"/>
        <v>-279600</v>
      </c>
      <c r="O35" s="104"/>
    </row>
    <row r="36" spans="1:15" s="22" customFormat="1" ht="41.15" customHeight="1" x14ac:dyDescent="0.4">
      <c r="A36" s="69"/>
      <c r="B36" s="34" t="s">
        <v>47</v>
      </c>
      <c r="C36" s="26" t="s">
        <v>68</v>
      </c>
      <c r="D36" s="10" t="s">
        <v>69</v>
      </c>
      <c r="E36" s="10" t="s">
        <v>74</v>
      </c>
      <c r="F36" s="10" t="s">
        <v>75</v>
      </c>
      <c r="G36" s="11" t="s">
        <v>24</v>
      </c>
      <c r="H36" s="11"/>
      <c r="I36" s="10"/>
      <c r="J36" s="68" t="s">
        <v>70</v>
      </c>
      <c r="K36" s="24" t="s">
        <v>152</v>
      </c>
      <c r="L36" s="25">
        <v>-164679.9999</v>
      </c>
      <c r="M36" s="12"/>
      <c r="N36" s="12">
        <f t="shared" si="2"/>
        <v>-164679.9999</v>
      </c>
    </row>
    <row r="37" spans="1:15" s="23" customFormat="1" ht="12.45" x14ac:dyDescent="0.4">
      <c r="A37" s="9" t="s">
        <v>48</v>
      </c>
      <c r="B37" s="36"/>
      <c r="C37" s="36"/>
      <c r="D37" s="37"/>
      <c r="E37" s="37"/>
      <c r="F37" s="37"/>
      <c r="G37" s="36"/>
      <c r="H37" s="36"/>
      <c r="I37" s="37"/>
      <c r="J37" s="36"/>
      <c r="K37" s="36"/>
      <c r="L37" s="38">
        <f>+SUBTOTAL(9,L33:L36)</f>
        <v>-11364699.9998</v>
      </c>
      <c r="M37" s="38">
        <f t="shared" ref="M37:N37" si="5">+SUBTOTAL(9,M33:M36)</f>
        <v>-56800</v>
      </c>
      <c r="N37" s="38">
        <f t="shared" si="5"/>
        <v>-11421499.9998</v>
      </c>
    </row>
    <row r="38" spans="1:15" s="23" customFormat="1" ht="30.45" customHeight="1" x14ac:dyDescent="0.4">
      <c r="A38" s="24" t="s">
        <v>49</v>
      </c>
      <c r="B38" s="57" t="s">
        <v>50</v>
      </c>
      <c r="C38" s="11" t="s">
        <v>68</v>
      </c>
      <c r="D38" s="10" t="s">
        <v>69</v>
      </c>
      <c r="E38" s="10" t="s">
        <v>74</v>
      </c>
      <c r="F38" s="10" t="s">
        <v>75</v>
      </c>
      <c r="G38" s="22" t="s">
        <v>24</v>
      </c>
      <c r="H38" s="11"/>
      <c r="I38" s="10"/>
      <c r="J38" s="11" t="s">
        <v>70</v>
      </c>
      <c r="K38" s="10" t="s">
        <v>25</v>
      </c>
      <c r="L38" s="12">
        <v>-358799.9999</v>
      </c>
      <c r="M38" s="80"/>
      <c r="N38" s="12">
        <f t="shared" si="2"/>
        <v>-358799.9999</v>
      </c>
    </row>
    <row r="39" spans="1:15" s="23" customFormat="1" x14ac:dyDescent="0.4">
      <c r="A39" s="109" t="s">
        <v>51</v>
      </c>
      <c r="B39" s="110"/>
      <c r="C39" s="111"/>
      <c r="D39" s="112"/>
      <c r="E39" s="20"/>
      <c r="F39" s="20"/>
      <c r="G39" s="36"/>
      <c r="H39" s="36"/>
      <c r="I39" s="37"/>
      <c r="J39" s="36"/>
      <c r="K39" s="36"/>
      <c r="L39" s="38">
        <f>+SUBTOTAL(9,L38)</f>
        <v>-358799.9999</v>
      </c>
      <c r="M39" s="38">
        <f t="shared" ref="M39:N39" si="6">+SUBTOTAL(9,M38)</f>
        <v>0</v>
      </c>
      <c r="N39" s="38">
        <f t="shared" si="6"/>
        <v>-358799.9999</v>
      </c>
    </row>
    <row r="40" spans="1:15" s="22" customFormat="1" ht="28.75" customHeight="1" x14ac:dyDescent="0.4">
      <c r="A40" s="11" t="s">
        <v>52</v>
      </c>
      <c r="B40" s="57" t="s">
        <v>53</v>
      </c>
      <c r="C40" s="11" t="s">
        <v>35</v>
      </c>
      <c r="D40" s="10" t="s">
        <v>77</v>
      </c>
      <c r="E40" s="10" t="s">
        <v>78</v>
      </c>
      <c r="F40" s="10" t="s">
        <v>79</v>
      </c>
      <c r="G40" s="11" t="s">
        <v>24</v>
      </c>
      <c r="H40" s="11"/>
      <c r="I40" s="10"/>
      <c r="J40" s="11" t="s">
        <v>70</v>
      </c>
      <c r="K40" s="10" t="s">
        <v>25</v>
      </c>
      <c r="L40" s="25">
        <v>-360000</v>
      </c>
      <c r="M40" s="12"/>
      <c r="N40" s="12">
        <f t="shared" si="2"/>
        <v>-360000</v>
      </c>
    </row>
    <row r="41" spans="1:15" s="23" customFormat="1" ht="12.45" x14ac:dyDescent="0.4">
      <c r="A41" s="36" t="s">
        <v>54</v>
      </c>
      <c r="B41" s="50"/>
      <c r="C41" s="36"/>
      <c r="D41" s="37"/>
      <c r="E41" s="37"/>
      <c r="F41" s="37"/>
      <c r="G41" s="36"/>
      <c r="H41" s="36"/>
      <c r="I41" s="37"/>
      <c r="J41" s="36"/>
      <c r="K41" s="36"/>
      <c r="L41" s="51">
        <f>+SUBTOTAL(9,L40)</f>
        <v>-360000</v>
      </c>
      <c r="M41" s="51">
        <f t="shared" ref="M41:N41" si="7">+SUBTOTAL(9,M40)</f>
        <v>0</v>
      </c>
      <c r="N41" s="51">
        <f t="shared" si="7"/>
        <v>-360000</v>
      </c>
    </row>
    <row r="42" spans="1:15" s="23" customFormat="1" ht="30" customHeight="1" x14ac:dyDescent="0.4">
      <c r="A42" s="26" t="s">
        <v>20</v>
      </c>
      <c r="B42" s="57" t="s">
        <v>21</v>
      </c>
      <c r="C42" s="11" t="s">
        <v>68</v>
      </c>
      <c r="D42" s="10" t="s">
        <v>69</v>
      </c>
      <c r="E42" s="10" t="s">
        <v>22</v>
      </c>
      <c r="F42" s="10" t="s">
        <v>23</v>
      </c>
      <c r="G42" s="11" t="s">
        <v>24</v>
      </c>
      <c r="H42" s="11"/>
      <c r="I42" s="10"/>
      <c r="J42" s="11" t="s">
        <v>63</v>
      </c>
      <c r="K42" s="10" t="s">
        <v>98</v>
      </c>
      <c r="L42" s="12">
        <v>-4444999.9997000005</v>
      </c>
      <c r="M42" s="12">
        <v>500000</v>
      </c>
      <c r="N42" s="12">
        <f t="shared" si="2"/>
        <v>-3944999.9997000005</v>
      </c>
    </row>
    <row r="43" spans="1:15" s="22" customFormat="1" ht="29.15" customHeight="1" x14ac:dyDescent="0.4">
      <c r="A43" s="46"/>
      <c r="B43" s="57" t="s">
        <v>21</v>
      </c>
      <c r="C43" s="11" t="s">
        <v>68</v>
      </c>
      <c r="D43" s="10" t="s">
        <v>69</v>
      </c>
      <c r="E43" s="10" t="s">
        <v>22</v>
      </c>
      <c r="F43" s="10" t="s">
        <v>23</v>
      </c>
      <c r="G43" s="11" t="s">
        <v>24</v>
      </c>
      <c r="H43" s="11"/>
      <c r="I43" s="10"/>
      <c r="J43" s="11" t="s">
        <v>70</v>
      </c>
      <c r="K43" s="10" t="s">
        <v>25</v>
      </c>
      <c r="L43" s="12">
        <v>-1000000</v>
      </c>
      <c r="M43" s="12">
        <v>-500000</v>
      </c>
      <c r="N43" s="12">
        <f t="shared" si="2"/>
        <v>-1500000</v>
      </c>
    </row>
    <row r="44" spans="1:15" s="23" customFormat="1" ht="12.45" x14ac:dyDescent="0.4">
      <c r="A44" s="47" t="s">
        <v>26</v>
      </c>
      <c r="B44" s="44"/>
      <c r="C44" s="36"/>
      <c r="D44" s="37"/>
      <c r="E44" s="37"/>
      <c r="F44" s="37"/>
      <c r="G44" s="36"/>
      <c r="H44" s="36"/>
      <c r="I44" s="37"/>
      <c r="J44" s="36"/>
      <c r="K44" s="36"/>
      <c r="L44" s="38">
        <f>+SUBTOTAL(9,L42:L43)</f>
        <v>-5444999.9997000005</v>
      </c>
      <c r="M44" s="38">
        <f t="shared" ref="M44:N44" si="8">+SUBTOTAL(9,M42:M43)</f>
        <v>0</v>
      </c>
      <c r="N44" s="38">
        <f t="shared" si="8"/>
        <v>-5444999.9997000005</v>
      </c>
    </row>
    <row r="45" spans="1:15" s="23" customFormat="1" ht="29.15" customHeight="1" x14ac:dyDescent="0.4">
      <c r="A45" s="88" t="s">
        <v>110</v>
      </c>
      <c r="B45" s="91" t="s">
        <v>111</v>
      </c>
      <c r="C45" s="11" t="s">
        <v>27</v>
      </c>
      <c r="D45" s="24" t="s">
        <v>71</v>
      </c>
      <c r="E45" s="22" t="s">
        <v>72</v>
      </c>
      <c r="F45" s="10" t="s">
        <v>73</v>
      </c>
      <c r="G45" s="11" t="s">
        <v>24</v>
      </c>
      <c r="H45" s="84"/>
      <c r="I45" s="84"/>
      <c r="J45" s="68" t="s">
        <v>70</v>
      </c>
      <c r="K45" s="10" t="s">
        <v>113</v>
      </c>
      <c r="L45" s="12">
        <v>-4000000</v>
      </c>
      <c r="M45" s="12"/>
      <c r="N45" s="12">
        <f t="shared" si="2"/>
        <v>-4000000</v>
      </c>
    </row>
    <row r="46" spans="1:15" s="23" customFormat="1" ht="12.45" x14ac:dyDescent="0.4">
      <c r="A46" s="89" t="s">
        <v>112</v>
      </c>
      <c r="B46" s="90"/>
      <c r="C46" s="36"/>
      <c r="D46" s="37"/>
      <c r="E46" s="37"/>
      <c r="F46" s="37"/>
      <c r="G46" s="36"/>
      <c r="H46" s="36"/>
      <c r="I46" s="36"/>
      <c r="J46" s="36"/>
      <c r="K46" s="36"/>
      <c r="L46" s="38">
        <f>+SUBTOTAL(9,L45)</f>
        <v>-4000000</v>
      </c>
      <c r="M46" s="38">
        <f t="shared" ref="M46:N46" si="9">+SUBTOTAL(9,M45)</f>
        <v>0</v>
      </c>
      <c r="N46" s="38">
        <f t="shared" si="9"/>
        <v>-4000000</v>
      </c>
    </row>
    <row r="47" spans="1:15" s="23" customFormat="1" ht="40.4" customHeight="1" x14ac:dyDescent="0.4">
      <c r="A47" s="11" t="s">
        <v>114</v>
      </c>
      <c r="B47" s="94" t="s">
        <v>116</v>
      </c>
      <c r="C47" s="11" t="s">
        <v>27</v>
      </c>
      <c r="D47" s="24" t="s">
        <v>71</v>
      </c>
      <c r="E47" s="22" t="s">
        <v>72</v>
      </c>
      <c r="F47" s="10" t="s">
        <v>73</v>
      </c>
      <c r="G47" s="11" t="s">
        <v>24</v>
      </c>
      <c r="H47" s="84"/>
      <c r="I47" s="84"/>
      <c r="J47" s="26" t="s">
        <v>63</v>
      </c>
      <c r="K47" s="10" t="s">
        <v>117</v>
      </c>
      <c r="L47" s="12">
        <v>-1100000</v>
      </c>
      <c r="M47" s="12"/>
      <c r="N47" s="12">
        <f t="shared" si="2"/>
        <v>-1100000</v>
      </c>
    </row>
    <row r="48" spans="1:15" s="23" customFormat="1" ht="12.45" x14ac:dyDescent="0.4">
      <c r="A48" s="93" t="s">
        <v>115</v>
      </c>
      <c r="B48" s="90"/>
      <c r="C48" s="36"/>
      <c r="D48" s="37"/>
      <c r="E48" s="37"/>
      <c r="F48" s="37"/>
      <c r="G48" s="36"/>
      <c r="H48" s="36"/>
      <c r="I48" s="36"/>
      <c r="J48" s="36"/>
      <c r="K48" s="36"/>
      <c r="L48" s="38">
        <f>+SUBTOTAL(9,L47)</f>
        <v>-1100000</v>
      </c>
      <c r="M48" s="38">
        <f t="shared" ref="M48:N48" si="10">+SUBTOTAL(9,M47)</f>
        <v>0</v>
      </c>
      <c r="N48" s="38">
        <f t="shared" si="10"/>
        <v>-1100000</v>
      </c>
    </row>
    <row r="49" spans="1:14" s="22" customFormat="1" ht="38.6" x14ac:dyDescent="0.4">
      <c r="A49" s="11" t="s">
        <v>118</v>
      </c>
      <c r="B49" s="95" t="s">
        <v>120</v>
      </c>
      <c r="C49" s="11" t="s">
        <v>27</v>
      </c>
      <c r="D49" s="24" t="s">
        <v>71</v>
      </c>
      <c r="E49" s="22" t="s">
        <v>72</v>
      </c>
      <c r="F49" s="10" t="s">
        <v>73</v>
      </c>
      <c r="G49" s="11" t="s">
        <v>24</v>
      </c>
      <c r="H49" s="84"/>
      <c r="I49" s="84"/>
      <c r="J49" s="26" t="s">
        <v>63</v>
      </c>
      <c r="K49" s="24" t="s">
        <v>121</v>
      </c>
      <c r="L49" s="12">
        <v>-270000</v>
      </c>
      <c r="M49" s="12"/>
      <c r="N49" s="12">
        <f t="shared" si="2"/>
        <v>-270000</v>
      </c>
    </row>
    <row r="50" spans="1:14" s="23" customFormat="1" ht="12.45" x14ac:dyDescent="0.4">
      <c r="A50" s="62" t="s">
        <v>119</v>
      </c>
      <c r="B50" s="93"/>
      <c r="C50" s="36"/>
      <c r="D50" s="37"/>
      <c r="E50" s="37"/>
      <c r="F50" s="37"/>
      <c r="G50" s="36"/>
      <c r="H50" s="36"/>
      <c r="I50" s="36"/>
      <c r="J50" s="36"/>
      <c r="K50" s="36"/>
      <c r="L50" s="38">
        <f>+SUBTOTAL(9,L49)</f>
        <v>-270000</v>
      </c>
      <c r="M50" s="38">
        <f t="shared" ref="M50:N50" si="11">+SUBTOTAL(9,M49)</f>
        <v>0</v>
      </c>
      <c r="N50" s="38">
        <f t="shared" si="11"/>
        <v>-270000</v>
      </c>
    </row>
    <row r="51" spans="1:14" s="23" customFormat="1" ht="25.75" x14ac:dyDescent="0.4">
      <c r="A51" s="96" t="s">
        <v>122</v>
      </c>
      <c r="B51" s="95" t="s">
        <v>123</v>
      </c>
      <c r="C51" s="11" t="s">
        <v>27</v>
      </c>
      <c r="D51" s="24" t="s">
        <v>71</v>
      </c>
      <c r="E51" s="11" t="s">
        <v>72</v>
      </c>
      <c r="F51" s="10" t="s">
        <v>73</v>
      </c>
      <c r="G51" s="11" t="s">
        <v>24</v>
      </c>
      <c r="H51" s="84"/>
      <c r="I51" s="84"/>
      <c r="J51" s="26" t="s">
        <v>63</v>
      </c>
      <c r="K51" s="24" t="s">
        <v>126</v>
      </c>
      <c r="L51" s="12">
        <v>-242144</v>
      </c>
      <c r="M51" s="12"/>
      <c r="N51" s="12">
        <f>+L51+M51</f>
        <v>-242144</v>
      </c>
    </row>
    <row r="52" spans="1:14" s="23" customFormat="1" ht="25.75" x14ac:dyDescent="0.4">
      <c r="A52" s="96"/>
      <c r="B52" s="95"/>
      <c r="C52" s="11" t="s">
        <v>27</v>
      </c>
      <c r="D52" s="24" t="s">
        <v>71</v>
      </c>
      <c r="E52" s="11" t="s">
        <v>72</v>
      </c>
      <c r="F52" s="10" t="s">
        <v>73</v>
      </c>
      <c r="G52" s="11" t="s">
        <v>24</v>
      </c>
      <c r="H52" s="84"/>
      <c r="I52" s="84"/>
      <c r="J52" s="26" t="s">
        <v>63</v>
      </c>
      <c r="K52" s="24" t="s">
        <v>153</v>
      </c>
      <c r="L52" s="12">
        <v>0</v>
      </c>
      <c r="M52" s="12">
        <v>-1041870</v>
      </c>
      <c r="N52" s="12">
        <f t="shared" si="2"/>
        <v>-1041870</v>
      </c>
    </row>
    <row r="53" spans="1:14" s="23" customFormat="1" ht="38.6" x14ac:dyDescent="0.4">
      <c r="A53" s="84"/>
      <c r="B53" s="95" t="s">
        <v>124</v>
      </c>
      <c r="C53" s="11" t="s">
        <v>27</v>
      </c>
      <c r="D53" s="24" t="s">
        <v>71</v>
      </c>
      <c r="E53" s="11" t="s">
        <v>72</v>
      </c>
      <c r="F53" s="10" t="s">
        <v>73</v>
      </c>
      <c r="G53" s="11" t="s">
        <v>24</v>
      </c>
      <c r="H53" s="84"/>
      <c r="I53" s="84"/>
      <c r="J53" s="26" t="s">
        <v>63</v>
      </c>
      <c r="K53" s="24" t="s">
        <v>121</v>
      </c>
      <c r="L53" s="12">
        <v>-450000</v>
      </c>
      <c r="M53" s="12"/>
      <c r="N53" s="12">
        <f t="shared" si="2"/>
        <v>-450000</v>
      </c>
    </row>
    <row r="54" spans="1:14" s="23" customFormat="1" ht="12.45" x14ac:dyDescent="0.4">
      <c r="A54" s="9" t="s">
        <v>125</v>
      </c>
      <c r="B54" s="93"/>
      <c r="C54" s="36"/>
      <c r="D54" s="37"/>
      <c r="E54" s="37"/>
      <c r="F54" s="37"/>
      <c r="G54" s="36"/>
      <c r="H54" s="36"/>
      <c r="I54" s="36"/>
      <c r="J54" s="36"/>
      <c r="K54" s="36"/>
      <c r="L54" s="38">
        <f>+SUBTOTAL(9,L51:L53)</f>
        <v>-692144</v>
      </c>
      <c r="M54" s="38">
        <f t="shared" ref="M54:N54" si="12">+SUBTOTAL(9,M51:M53)</f>
        <v>-1041870</v>
      </c>
      <c r="N54" s="38">
        <f t="shared" si="12"/>
        <v>-1734014</v>
      </c>
    </row>
    <row r="55" spans="1:14" s="22" customFormat="1" ht="25.75" x14ac:dyDescent="0.4">
      <c r="A55" s="11" t="s">
        <v>127</v>
      </c>
      <c r="B55" s="105"/>
      <c r="C55" s="11" t="s">
        <v>27</v>
      </c>
      <c r="D55" s="24" t="s">
        <v>71</v>
      </c>
      <c r="E55" s="11" t="s">
        <v>72</v>
      </c>
      <c r="F55" s="10" t="s">
        <v>73</v>
      </c>
      <c r="G55" s="11" t="s">
        <v>24</v>
      </c>
      <c r="H55" s="11"/>
      <c r="I55" s="11"/>
      <c r="J55" s="26" t="s">
        <v>63</v>
      </c>
      <c r="K55" s="24" t="s">
        <v>153</v>
      </c>
      <c r="L55" s="12">
        <v>0</v>
      </c>
      <c r="M55" s="12">
        <v>-1329858</v>
      </c>
      <c r="N55" s="12">
        <f>+L55+M55</f>
        <v>-1329858</v>
      </c>
    </row>
    <row r="56" spans="1:14" s="23" customFormat="1" ht="12.45" x14ac:dyDescent="0.3">
      <c r="A56" s="97" t="s">
        <v>128</v>
      </c>
      <c r="B56" s="93"/>
      <c r="C56" s="36"/>
      <c r="D56" s="37"/>
      <c r="E56" s="37"/>
      <c r="F56" s="37"/>
      <c r="G56" s="36"/>
      <c r="H56" s="36"/>
      <c r="I56" s="36"/>
      <c r="J56" s="36"/>
      <c r="K56" s="36"/>
      <c r="L56" s="38">
        <f>+SUBTOTAL(9,L55)</f>
        <v>0</v>
      </c>
      <c r="M56" s="38">
        <f t="shared" ref="M56:N56" si="13">+SUBTOTAL(9,M55)</f>
        <v>-1329858</v>
      </c>
      <c r="N56" s="38">
        <f t="shared" si="13"/>
        <v>-1329858</v>
      </c>
    </row>
    <row r="57" spans="1:14" s="23" customFormat="1" ht="38.6" x14ac:dyDescent="0.4">
      <c r="A57" s="24" t="s">
        <v>143</v>
      </c>
      <c r="B57" s="101" t="s">
        <v>144</v>
      </c>
      <c r="C57" s="11" t="s">
        <v>27</v>
      </c>
      <c r="D57" s="24" t="s">
        <v>71</v>
      </c>
      <c r="E57" s="10" t="s">
        <v>145</v>
      </c>
      <c r="F57" s="10" t="s">
        <v>146</v>
      </c>
      <c r="G57" s="11" t="s">
        <v>24</v>
      </c>
      <c r="H57" s="84"/>
      <c r="I57" s="84"/>
      <c r="J57" s="26" t="s">
        <v>63</v>
      </c>
      <c r="K57" s="24" t="s">
        <v>148</v>
      </c>
      <c r="L57" s="12">
        <v>-1000000</v>
      </c>
      <c r="M57" s="12"/>
      <c r="N57" s="12">
        <f>+L57+M57</f>
        <v>-1000000</v>
      </c>
    </row>
    <row r="58" spans="1:14" s="23" customFormat="1" ht="25.75" x14ac:dyDescent="0.4">
      <c r="A58" s="24"/>
      <c r="B58" s="101"/>
      <c r="C58" s="11" t="s">
        <v>27</v>
      </c>
      <c r="D58" s="24" t="s">
        <v>71</v>
      </c>
      <c r="E58" s="10"/>
      <c r="F58" s="10"/>
      <c r="G58" s="11" t="s">
        <v>24</v>
      </c>
      <c r="H58" s="84"/>
      <c r="I58" s="84"/>
      <c r="J58" s="68" t="s">
        <v>70</v>
      </c>
      <c r="K58" s="10" t="s">
        <v>25</v>
      </c>
      <c r="L58" s="12"/>
      <c r="M58" s="12">
        <v>-40000</v>
      </c>
      <c r="N58" s="12">
        <f>+L58+M58</f>
        <v>-40000</v>
      </c>
    </row>
    <row r="59" spans="1:14" s="23" customFormat="1" ht="12.45" x14ac:dyDescent="0.4">
      <c r="A59" s="102" t="s">
        <v>147</v>
      </c>
      <c r="B59" s="93"/>
      <c r="C59" s="36"/>
      <c r="D59" s="37"/>
      <c r="E59" s="37"/>
      <c r="F59" s="37"/>
      <c r="G59" s="36"/>
      <c r="H59" s="36"/>
      <c r="I59" s="36"/>
      <c r="J59" s="36"/>
      <c r="K59" s="36"/>
      <c r="L59" s="38">
        <f>+SUBTOTAL(9,L57:L58)</f>
        <v>-1000000</v>
      </c>
      <c r="M59" s="38">
        <f t="shared" ref="M59:N59" si="14">+SUBTOTAL(9,M57:M58)</f>
        <v>-40000</v>
      </c>
      <c r="N59" s="38">
        <f t="shared" si="14"/>
        <v>-1040000</v>
      </c>
    </row>
    <row r="60" spans="1:14" s="23" customFormat="1" ht="65.599999999999994" customHeight="1" x14ac:dyDescent="0.4">
      <c r="A60" s="103" t="s">
        <v>151</v>
      </c>
      <c r="B60" s="100"/>
      <c r="C60" s="11" t="s">
        <v>27</v>
      </c>
      <c r="D60" s="24" t="s">
        <v>71</v>
      </c>
      <c r="E60" s="10" t="s">
        <v>145</v>
      </c>
      <c r="F60" s="10" t="s">
        <v>146</v>
      </c>
      <c r="G60" s="11" t="s">
        <v>24</v>
      </c>
      <c r="H60" s="84"/>
      <c r="I60" s="84"/>
      <c r="J60" s="26" t="s">
        <v>63</v>
      </c>
      <c r="K60" s="24" t="s">
        <v>109</v>
      </c>
      <c r="L60" s="12">
        <v>-6059582</v>
      </c>
      <c r="M60" s="12"/>
      <c r="N60" s="12">
        <f>+L60+M60</f>
        <v>-6059582</v>
      </c>
    </row>
    <row r="61" spans="1:14" s="23" customFormat="1" ht="12.45" x14ac:dyDescent="0.4">
      <c r="A61" s="102" t="s">
        <v>150</v>
      </c>
      <c r="B61" s="93"/>
      <c r="C61" s="36"/>
      <c r="D61" s="37"/>
      <c r="E61" s="37"/>
      <c r="F61" s="37"/>
      <c r="G61" s="36"/>
      <c r="H61" s="36"/>
      <c r="I61" s="36"/>
      <c r="J61" s="36"/>
      <c r="K61" s="36"/>
      <c r="L61" s="38">
        <f>+SUBTOTAL(9,L60)</f>
        <v>-6059582</v>
      </c>
      <c r="M61" s="38">
        <f t="shared" ref="M61:N61" si="15">+SUBTOTAL(9,M60)</f>
        <v>0</v>
      </c>
      <c r="N61" s="38">
        <f t="shared" si="15"/>
        <v>-6059582</v>
      </c>
    </row>
    <row r="62" spans="1:14" s="23" customFormat="1" ht="42.45" customHeight="1" x14ac:dyDescent="0.4">
      <c r="A62" s="82"/>
      <c r="B62" s="83"/>
      <c r="C62" s="11" t="s">
        <v>35</v>
      </c>
      <c r="D62" s="10" t="s">
        <v>77</v>
      </c>
      <c r="E62" s="10"/>
      <c r="F62" s="10"/>
      <c r="G62" s="11" t="s">
        <v>24</v>
      </c>
      <c r="H62" s="84"/>
      <c r="I62" s="85"/>
      <c r="J62" s="11" t="s">
        <v>63</v>
      </c>
      <c r="K62" s="24" t="s">
        <v>109</v>
      </c>
      <c r="L62" s="12">
        <v>-666314.99979999999</v>
      </c>
      <c r="M62" s="80"/>
      <c r="N62" s="12">
        <f t="shared" si="2"/>
        <v>-666314.99979999999</v>
      </c>
    </row>
    <row r="63" spans="1:14" s="23" customFormat="1" ht="12.45" x14ac:dyDescent="0.4">
      <c r="A63" s="86" t="s">
        <v>104</v>
      </c>
      <c r="B63" s="87"/>
      <c r="C63" s="62"/>
      <c r="D63" s="65"/>
      <c r="E63" s="65"/>
      <c r="F63" s="65"/>
      <c r="G63" s="62"/>
      <c r="H63" s="62"/>
      <c r="I63" s="65"/>
      <c r="J63" s="62"/>
      <c r="K63" s="62"/>
      <c r="L63" s="67">
        <f>+SUBTOTAL(9,L62)</f>
        <v>-666314.99979999999</v>
      </c>
      <c r="M63" s="67">
        <f t="shared" ref="M63:N63" si="16">+SUBTOTAL(9,M62)</f>
        <v>0</v>
      </c>
      <c r="N63" s="67">
        <f t="shared" si="16"/>
        <v>-666314.99979999999</v>
      </c>
    </row>
    <row r="64" spans="1:14" s="31" customFormat="1" ht="46.3" x14ac:dyDescent="0.4">
      <c r="A64" s="26"/>
      <c r="B64" s="60" t="s">
        <v>94</v>
      </c>
      <c r="C64" s="26" t="s">
        <v>27</v>
      </c>
      <c r="D64" s="24" t="s">
        <v>71</v>
      </c>
      <c r="E64" s="24" t="s">
        <v>72</v>
      </c>
      <c r="F64" s="24" t="s">
        <v>73</v>
      </c>
      <c r="G64" s="26" t="s">
        <v>24</v>
      </c>
      <c r="H64" s="26"/>
      <c r="I64" s="24"/>
      <c r="J64" s="26" t="s">
        <v>63</v>
      </c>
      <c r="K64" s="24" t="s">
        <v>109</v>
      </c>
      <c r="L64" s="92">
        <v>-7352555.9988999944</v>
      </c>
      <c r="M64" s="25">
        <f>40000+56800+1041870+1329858</f>
        <v>2468528</v>
      </c>
      <c r="N64" s="12">
        <f t="shared" si="2"/>
        <v>-4884027.9988999944</v>
      </c>
    </row>
    <row r="65" spans="1:14" s="22" customFormat="1" ht="51.45" x14ac:dyDescent="0.4">
      <c r="A65" s="11"/>
      <c r="B65" s="57" t="s">
        <v>28</v>
      </c>
      <c r="C65" s="59" t="s">
        <v>29</v>
      </c>
      <c r="D65" s="10" t="s">
        <v>30</v>
      </c>
      <c r="E65" s="10" t="s">
        <v>92</v>
      </c>
      <c r="F65" s="10" t="s">
        <v>93</v>
      </c>
      <c r="G65" s="55" t="s">
        <v>24</v>
      </c>
      <c r="H65" s="11"/>
      <c r="I65" s="10"/>
      <c r="J65" s="26" t="s">
        <v>63</v>
      </c>
      <c r="K65" s="24" t="s">
        <v>109</v>
      </c>
      <c r="L65" s="30">
        <v>-263954.99</v>
      </c>
      <c r="M65" s="12"/>
      <c r="N65" s="12">
        <f t="shared" si="2"/>
        <v>-263954.99</v>
      </c>
    </row>
    <row r="66" spans="1:14" s="23" customFormat="1" ht="12.45" x14ac:dyDescent="0.4">
      <c r="A66" s="9" t="s">
        <v>31</v>
      </c>
      <c r="B66" s="48"/>
      <c r="C66" s="48"/>
      <c r="D66" s="37"/>
      <c r="E66" s="37"/>
      <c r="F66" s="37"/>
      <c r="G66" s="36"/>
      <c r="H66" s="36"/>
      <c r="I66" s="37"/>
      <c r="J66" s="36"/>
      <c r="K66" s="36"/>
      <c r="L66" s="38">
        <f>+SUBTOTAL(9,L64:L65)</f>
        <v>-7616510.9888999946</v>
      </c>
      <c r="M66" s="38">
        <f t="shared" ref="M66:N66" si="17">+SUBTOTAL(9,M64:M65)</f>
        <v>2468528</v>
      </c>
      <c r="N66" s="38">
        <f t="shared" si="17"/>
        <v>-5147982.9888999946</v>
      </c>
    </row>
    <row r="67" spans="1:14" s="19" customFormat="1" x14ac:dyDescent="0.4">
      <c r="B67" s="52"/>
      <c r="D67" s="53"/>
      <c r="E67" s="53"/>
      <c r="F67" s="53"/>
      <c r="I67" s="53"/>
      <c r="M67" s="77"/>
    </row>
    <row r="68" spans="1:14" x14ac:dyDescent="0.4">
      <c r="L68" s="81"/>
      <c r="N68" s="81"/>
    </row>
  </sheetData>
  <autoFilter ref="A15:N66" xr:uid="{F306C644-7FEA-4119-BB74-5BC0BECC31FA}"/>
  <mergeCells count="4">
    <mergeCell ref="I9:K9"/>
    <mergeCell ref="A5:G6"/>
    <mergeCell ref="A39:D39"/>
    <mergeCell ref="K2:N3"/>
  </mergeCells>
  <phoneticPr fontId="18" type="noConversion"/>
  <pageMargins left="0.31496062992125984" right="0.31496062992125984" top="0.27559055118110237" bottom="0.51181102362204722" header="0.31496062992125984" footer="0.31496062992125984"/>
  <pageSetup paperSize="9" scale="79" fitToHeight="0" orientation="landscape" r:id="rId1"/>
  <headerFooter>
    <oddFooter>Lk &amp;P &amp;N-st</oddFooter>
  </headerFooter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ecb04721d7a6900cdf7c0c582aa09c8b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b458db74091dd2aea27f72bba0ca2863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6DE7DF-6D77-484C-B22C-3C7D895EA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43732D-B288-43BA-9D18-D97B062690AB}">
  <ds:schemaRefs>
    <ds:schemaRef ds:uri="http://purl.org/dc/terms/"/>
    <ds:schemaRef ds:uri="http://schemas.openxmlformats.org/package/2006/metadata/core-properties"/>
    <ds:schemaRef ds:uri="e6f0d7a7-7317-4211-b722-0acf268d17fd"/>
    <ds:schemaRef ds:uri="http://schemas.microsoft.com/office/2006/documentManagement/types"/>
    <ds:schemaRef ds:uri="9b483750-598d-46a0-877d-052f8f804d23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5E36848-9FB3-492B-967C-0C535CB697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7 MKM_toetused</vt:lpstr>
      <vt:lpstr>'Lisa 7 MKM_toetused'!Prindiala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 Fazijev</dc:creator>
  <cp:keywords/>
  <dc:description/>
  <cp:lastModifiedBy>Helena Siemann - MKM</cp:lastModifiedBy>
  <cp:revision/>
  <dcterms:created xsi:type="dcterms:W3CDTF">2022-12-30T15:09:08Z</dcterms:created>
  <dcterms:modified xsi:type="dcterms:W3CDTF">2025-12-23T10:13:10Z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687200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2024-06-20T17:03:28Z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8df56165-8e34-48c5-93f4-a672f43d9cfb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